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40" yWindow="0" windowWidth="9960" windowHeight="8865" activeTab="0"/>
  </bookViews>
  <sheets>
    <sheet name="Sheet1" sheetId="1" r:id="rId1"/>
    <sheet name="Sheet2" sheetId="2" r:id="rId2"/>
    <sheet name="Sheet3" sheetId="3" r:id="rId3"/>
  </sheets>
  <definedNames>
    <definedName name="solver_adj" localSheetId="1" hidden="1">'Sheet2'!$C$11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'Sheet2'!$C$19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<sst xmlns="http://schemas.openxmlformats.org/spreadsheetml/2006/main" count="80" uniqueCount="31">
  <si>
    <t>ギャンブルA</t>
  </si>
  <si>
    <t>ギャンブルB</t>
  </si>
  <si>
    <t>ギャンブルC</t>
  </si>
  <si>
    <t>賞金</t>
  </si>
  <si>
    <t>確率</t>
  </si>
  <si>
    <t>クレプス教授</t>
  </si>
  <si>
    <t>パテル教授</t>
  </si>
  <si>
    <t>賞金の効用</t>
  </si>
  <si>
    <t>期待効用</t>
  </si>
  <si>
    <t>確実性等価</t>
  </si>
  <si>
    <t>リスクプレミアム</t>
  </si>
  <si>
    <t>保険料</t>
  </si>
  <si>
    <t>損失確率</t>
  </si>
  <si>
    <t>損失額</t>
  </si>
  <si>
    <t>損失がない場合の資産価値</t>
  </si>
  <si>
    <t>最適分保険</t>
  </si>
  <si>
    <t>完全保険</t>
  </si>
  <si>
    <t>保険なし</t>
  </si>
  <si>
    <t>部分保険率</t>
  </si>
  <si>
    <t>損失がない場合の純資産額</t>
  </si>
  <si>
    <t>損失がある場合の純資産額</t>
  </si>
  <si>
    <t>損失がない場合の効用</t>
  </si>
  <si>
    <t>損失がある場合の効用</t>
  </si>
  <si>
    <t>確実性等価</t>
  </si>
  <si>
    <t>ギャンブルB</t>
  </si>
  <si>
    <t>効用</t>
  </si>
  <si>
    <t>賞金額</t>
  </si>
  <si>
    <t>サンジェイ・パテル教授</t>
  </si>
  <si>
    <t>クリシュナ・パテル教授</t>
  </si>
  <si>
    <r>
      <t>純資産額</t>
    </r>
    <r>
      <rPr>
        <sz val="9"/>
        <rFont val="Geneva"/>
        <family val="2"/>
      </rPr>
      <t>=</t>
    </r>
  </si>
  <si>
    <r>
      <t>MBA</t>
    </r>
    <r>
      <rPr>
        <sz val="9"/>
        <rFont val="ＭＳ Ｐゴシック"/>
        <family val="3"/>
      </rPr>
      <t>のジョー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</si>
</sst>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  <numFmt numFmtId="185" formatCode="0.0000000000"/>
  </numFmts>
  <fonts count="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4" fontId="0" fillId="0" borderId="1" xfId="0" applyNumberFormat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184" fontId="0" fillId="0" borderId="3" xfId="0" applyNumberFormat="1" applyBorder="1" applyAlignment="1">
      <alignment horizontal="center"/>
    </xf>
    <xf numFmtId="184" fontId="0" fillId="0" borderId="4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5" xfId="0" applyNumberFormat="1" applyBorder="1" applyAlignment="1">
      <alignment horizontal="center"/>
    </xf>
    <xf numFmtId="184" fontId="0" fillId="0" borderId="6" xfId="0" applyNumberFormat="1" applyBorder="1" applyAlignment="1">
      <alignment horizontal="center"/>
    </xf>
    <xf numFmtId="184" fontId="0" fillId="0" borderId="7" xfId="0" applyNumberFormat="1" applyBorder="1" applyAlignment="1">
      <alignment horizontal="center"/>
    </xf>
    <xf numFmtId="184" fontId="0" fillId="0" borderId="8" xfId="0" applyNumberFormat="1" applyBorder="1" applyAlignment="1">
      <alignment horizontal="center"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77" fontId="0" fillId="0" borderId="0" xfId="0" applyNumberFormat="1" applyAlignment="1" quotePrefix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workbookViewId="0" topLeftCell="A1">
      <selection activeCell="J9" sqref="J9"/>
    </sheetView>
  </sheetViews>
  <sheetFormatPr defaultColWidth="9.00390625" defaultRowHeight="12"/>
  <cols>
    <col min="1" max="1" width="3.875" style="0" customWidth="1"/>
    <col min="2" max="2" width="10.75390625" style="0" bestFit="1" customWidth="1"/>
    <col min="3" max="3" width="10.875" style="4" customWidth="1"/>
    <col min="4" max="4" width="10.75390625" style="5" bestFit="1" customWidth="1"/>
    <col min="5" max="5" width="14.375" style="5" bestFit="1" customWidth="1"/>
    <col min="6" max="6" width="17.875" style="5" bestFit="1" customWidth="1"/>
    <col min="7" max="7" width="13.75390625" style="5" bestFit="1" customWidth="1"/>
    <col min="8" max="16384" width="11.375" style="0" customWidth="1"/>
  </cols>
  <sheetData>
    <row r="2" ht="12">
      <c r="F2" s="52" t="s">
        <v>7</v>
      </c>
    </row>
    <row r="3" spans="3:7" ht="12">
      <c r="C3" s="51" t="s">
        <v>3</v>
      </c>
      <c r="D3" s="52" t="s">
        <v>4</v>
      </c>
      <c r="E3" s="5" t="s">
        <v>30</v>
      </c>
      <c r="F3" s="52" t="s">
        <v>5</v>
      </c>
      <c r="G3" s="52" t="s">
        <v>6</v>
      </c>
    </row>
    <row r="5" spans="2:7" ht="12">
      <c r="B5" s="50" t="s">
        <v>0</v>
      </c>
      <c r="C5" s="4">
        <v>5000</v>
      </c>
      <c r="D5" s="5">
        <v>1</v>
      </c>
      <c r="E5" s="6">
        <v>0.6</v>
      </c>
      <c r="F5" s="7">
        <f>-EXP(-0.00001*C5)</f>
        <v>-0.951229424500714</v>
      </c>
      <c r="G5" s="8">
        <f>-EXP(-0.00002*C5)</f>
        <v>-0.9048374180359595</v>
      </c>
    </row>
    <row r="6" spans="5:7" ht="12">
      <c r="E6" s="9"/>
      <c r="F6" s="10"/>
      <c r="G6" s="11"/>
    </row>
    <row r="7" spans="2:7" ht="12">
      <c r="B7" s="50" t="s">
        <v>1</v>
      </c>
      <c r="C7" s="4">
        <v>40000</v>
      </c>
      <c r="D7" s="5">
        <v>0.4</v>
      </c>
      <c r="E7" s="9">
        <v>1</v>
      </c>
      <c r="F7" s="10">
        <f>-EXP(-0.00001*C7)</f>
        <v>-0.6703200460356393</v>
      </c>
      <c r="G7" s="11">
        <f>-EXP(-0.00002*C7)</f>
        <v>-0.44932896411722156</v>
      </c>
    </row>
    <row r="8" spans="3:7" ht="12">
      <c r="C8" s="4">
        <v>-10000</v>
      </c>
      <c r="D8" s="5">
        <v>0.6</v>
      </c>
      <c r="E8" s="9">
        <v>0</v>
      </c>
      <c r="F8" s="10">
        <f>-EXP(-0.00001*C8)</f>
        <v>-1.1051709180756477</v>
      </c>
      <c r="G8" s="11">
        <f>-EXP(-0.00002*C8)</f>
        <v>-1.2214027581601699</v>
      </c>
    </row>
    <row r="9" spans="5:7" ht="12">
      <c r="E9" s="9"/>
      <c r="F9" s="10"/>
      <c r="G9" s="11"/>
    </row>
    <row r="10" spans="2:7" ht="12">
      <c r="B10" s="50" t="s">
        <v>2</v>
      </c>
      <c r="C10" s="4">
        <v>21000</v>
      </c>
      <c r="D10" s="5">
        <v>0.3333</v>
      </c>
      <c r="E10" s="9">
        <v>0.85</v>
      </c>
      <c r="F10" s="10">
        <f>-EXP(-0.00001*C10)</f>
        <v>-0.8105842459701871</v>
      </c>
      <c r="G10" s="11">
        <f>-EXP(-0.00002*C10)</f>
        <v>-0.6570468198150567</v>
      </c>
    </row>
    <row r="11" spans="3:7" ht="12">
      <c r="C11" s="4">
        <v>9000</v>
      </c>
      <c r="D11" s="5">
        <v>0.3333</v>
      </c>
      <c r="E11" s="9">
        <v>0.68</v>
      </c>
      <c r="F11" s="10">
        <f>-EXP(-0.00001*C11)</f>
        <v>-0.9139311852712282</v>
      </c>
      <c r="G11" s="11">
        <f>-EXP(-0.00002*C11)</f>
        <v>-0.835270211411272</v>
      </c>
    </row>
    <row r="12" spans="3:7" ht="12">
      <c r="C12" s="4">
        <v>-9000</v>
      </c>
      <c r="D12" s="5">
        <v>0.3333</v>
      </c>
      <c r="E12" s="12">
        <v>0.1</v>
      </c>
      <c r="F12" s="13">
        <f>-EXP(-0.00001*C12)</f>
        <v>-1.0941742837052104</v>
      </c>
      <c r="G12" s="14">
        <f>-EXP(-0.00002*C12)</f>
        <v>-1.1972173631218102</v>
      </c>
    </row>
    <row r="14" ht="12">
      <c r="F14" s="52" t="s">
        <v>8</v>
      </c>
    </row>
    <row r="15" spans="5:7" ht="12">
      <c r="E15" s="5" t="s">
        <v>30</v>
      </c>
      <c r="F15" s="52" t="s">
        <v>5</v>
      </c>
      <c r="G15" s="52" t="s">
        <v>6</v>
      </c>
    </row>
    <row r="16" spans="4:7" ht="12">
      <c r="D16" s="50" t="s">
        <v>0</v>
      </c>
      <c r="E16" s="6">
        <f>SUMPRODUCT($D5,E5)</f>
        <v>0.6</v>
      </c>
      <c r="F16" s="7">
        <f>SUMPRODUCT($D5,F5)</f>
        <v>-0.951229424500714</v>
      </c>
      <c r="G16" s="8">
        <f>SUMPRODUCT($D5,G5)</f>
        <v>-0.9048374180359595</v>
      </c>
    </row>
    <row r="17" spans="4:7" ht="12">
      <c r="D17" s="50" t="s">
        <v>1</v>
      </c>
      <c r="E17" s="9">
        <f>SUMPRODUCT($D7:$D8,E7:E8)</f>
        <v>0.4</v>
      </c>
      <c r="F17" s="10">
        <f>SUMPRODUCT($D7:$D8,F7:F8)</f>
        <v>-0.9312305692596443</v>
      </c>
      <c r="G17" s="11">
        <f>SUMPRODUCT($D7:$D8,G7:G8)</f>
        <v>-0.9125732405429905</v>
      </c>
    </row>
    <row r="18" spans="4:7" ht="12">
      <c r="D18" s="50" t="s">
        <v>2</v>
      </c>
      <c r="E18" s="12">
        <f>SUMPRODUCT($D10:$D12,E10:E12)</f>
        <v>0.543279</v>
      </c>
      <c r="F18" s="13">
        <f>SUMPRODUCT($D10:$D12,F10:F12)</f>
        <v>-0.9394692819917103</v>
      </c>
      <c r="G18" s="14">
        <f>SUMPRODUCT($D10:$D12,G10:G12)</f>
        <v>-0.8964218136362347</v>
      </c>
    </row>
    <row r="20" ht="12">
      <c r="F20" s="52" t="s">
        <v>9</v>
      </c>
    </row>
    <row r="21" spans="5:7" ht="12">
      <c r="E21" s="5" t="s">
        <v>30</v>
      </c>
      <c r="F21" s="52" t="s">
        <v>5</v>
      </c>
      <c r="G21" s="52" t="s">
        <v>6</v>
      </c>
    </row>
    <row r="22" spans="4:7" ht="12">
      <c r="D22" s="50" t="s">
        <v>0</v>
      </c>
      <c r="E22" s="15">
        <f>5000</f>
        <v>5000</v>
      </c>
      <c r="F22" s="16">
        <f>-LN(-F16)/0.00001</f>
        <v>4999.999999999999</v>
      </c>
      <c r="G22" s="17">
        <f>-LN(-G16)/0.00002</f>
        <v>5000.000000000003</v>
      </c>
    </row>
    <row r="23" spans="4:7" ht="12">
      <c r="D23" s="50" t="s">
        <v>1</v>
      </c>
      <c r="E23" s="18">
        <v>-2500</v>
      </c>
      <c r="F23" s="19">
        <f>-LN(-F17)/0.00001</f>
        <v>7124.837473059262</v>
      </c>
      <c r="G23" s="20">
        <f>-LN(-G17)/0.00002</f>
        <v>4574.346656884243</v>
      </c>
    </row>
    <row r="24" spans="4:7" ht="12">
      <c r="D24" s="50" t="s">
        <v>2</v>
      </c>
      <c r="E24" s="21">
        <v>2500</v>
      </c>
      <c r="F24" s="22">
        <f>-LN(-F18)/0.00001</f>
        <v>6244.015678692522</v>
      </c>
      <c r="G24" s="23">
        <f>-LN(-G18)/0.00002</f>
        <v>5467.210131950274</v>
      </c>
    </row>
    <row r="26" ht="12">
      <c r="F26" s="52" t="s">
        <v>10</v>
      </c>
    </row>
    <row r="27" spans="5:7" ht="12">
      <c r="E27" s="5" t="s">
        <v>30</v>
      </c>
      <c r="F27" s="52" t="s">
        <v>5</v>
      </c>
      <c r="G27" s="52" t="s">
        <v>6</v>
      </c>
    </row>
    <row r="28" spans="4:7" ht="12">
      <c r="D28" s="50" t="s">
        <v>0</v>
      </c>
      <c r="E28" s="15">
        <f>5000-E22</f>
        <v>0</v>
      </c>
      <c r="F28" s="16">
        <f>5000-F22</f>
        <v>0</v>
      </c>
      <c r="G28" s="17">
        <f>5000-G22</f>
        <v>0</v>
      </c>
    </row>
    <row r="29" spans="4:7" ht="12">
      <c r="D29" s="50" t="s">
        <v>1</v>
      </c>
      <c r="E29" s="18">
        <f>(0.4)*40000-0.6*10000-E23</f>
        <v>12500</v>
      </c>
      <c r="F29" s="19">
        <f>(0.4)*40000-0.6*10000-F23</f>
        <v>2875.1625269407377</v>
      </c>
      <c r="G29" s="20">
        <f>(0.4)*40000-0.6*10000-G23</f>
        <v>5425.653343115757</v>
      </c>
    </row>
    <row r="30" spans="4:7" ht="12">
      <c r="D30" s="50" t="s">
        <v>2</v>
      </c>
      <c r="E30" s="21">
        <f>7000-E24</f>
        <v>4500</v>
      </c>
      <c r="F30" s="22">
        <f>7000-F24</f>
        <v>755.9843213074782</v>
      </c>
      <c r="G30" s="23">
        <f>7000-G24</f>
        <v>1532.7898680497256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4"/>
  <sheetViews>
    <sheetView workbookViewId="0" topLeftCell="A1">
      <selection activeCell="B2" sqref="B2"/>
    </sheetView>
  </sheetViews>
  <sheetFormatPr defaultColWidth="9.00390625" defaultRowHeight="12"/>
  <cols>
    <col min="1" max="1" width="5.00390625" style="0" customWidth="1"/>
    <col min="2" max="2" width="23.375" style="5" bestFit="1" customWidth="1"/>
    <col min="3" max="4" width="12.125" style="5" bestFit="1" customWidth="1"/>
    <col min="5" max="5" width="11.125" style="5" bestFit="1" customWidth="1"/>
    <col min="6" max="16384" width="11.375" style="0" customWidth="1"/>
  </cols>
  <sheetData>
    <row r="4" spans="3:5" ht="12">
      <c r="C4" s="52" t="s">
        <v>15</v>
      </c>
      <c r="D4" s="52" t="s">
        <v>16</v>
      </c>
      <c r="E4" s="52" t="s">
        <v>17</v>
      </c>
    </row>
    <row r="5" spans="2:5" ht="12">
      <c r="B5" s="52" t="s">
        <v>11</v>
      </c>
      <c r="C5" s="26">
        <v>40000</v>
      </c>
      <c r="D5" s="26">
        <v>40000</v>
      </c>
      <c r="E5" s="26">
        <v>40000</v>
      </c>
    </row>
    <row r="6" spans="2:5" ht="12">
      <c r="B6" s="52" t="s">
        <v>12</v>
      </c>
      <c r="C6" s="5">
        <v>0.05</v>
      </c>
      <c r="D6" s="5">
        <f>C6</f>
        <v>0.05</v>
      </c>
      <c r="E6" s="5">
        <f>D6</f>
        <v>0.05</v>
      </c>
    </row>
    <row r="8" spans="2:5" ht="12">
      <c r="B8" s="52" t="s">
        <v>14</v>
      </c>
      <c r="C8" s="26">
        <v>1000000</v>
      </c>
      <c r="D8" s="26">
        <v>1000000</v>
      </c>
      <c r="E8" s="26">
        <v>1000000</v>
      </c>
    </row>
    <row r="9" spans="2:5" ht="12">
      <c r="B9" s="52" t="s">
        <v>13</v>
      </c>
      <c r="C9" s="26">
        <v>750000</v>
      </c>
      <c r="D9" s="26">
        <v>750000</v>
      </c>
      <c r="E9" s="26">
        <v>750000</v>
      </c>
    </row>
    <row r="11" spans="2:5" s="25" customFormat="1" ht="12">
      <c r="B11" s="53" t="s">
        <v>18</v>
      </c>
      <c r="C11" s="27">
        <v>0.8360060664144401</v>
      </c>
      <c r="D11" s="27">
        <v>1</v>
      </c>
      <c r="E11" s="27">
        <v>0</v>
      </c>
    </row>
    <row r="13" spans="2:5" ht="12">
      <c r="B13" s="52" t="s">
        <v>19</v>
      </c>
      <c r="C13" s="26">
        <f>C8-C11*C5</f>
        <v>966559.7573434224</v>
      </c>
      <c r="D13" s="26">
        <f>D8-D11*D5</f>
        <v>960000</v>
      </c>
      <c r="E13" s="26">
        <f>E8-E11*E5</f>
        <v>1000000</v>
      </c>
    </row>
    <row r="14" spans="2:5" ht="12">
      <c r="B14" s="52" t="s">
        <v>20</v>
      </c>
      <c r="C14" s="26">
        <f>C8-C9-C11*(C5-C9)</f>
        <v>843564.3071542524</v>
      </c>
      <c r="D14" s="26">
        <f>D8-D9-D11*(D5-D9)</f>
        <v>960000</v>
      </c>
      <c r="E14" s="26">
        <f>E8-E9-E11*(E5-E9)</f>
        <v>250000</v>
      </c>
    </row>
    <row r="16" spans="2:5" ht="12">
      <c r="B16" s="52" t="s">
        <v>21</v>
      </c>
      <c r="C16" s="28">
        <f aca="true" t="shared" si="0" ref="C16:E17">C13^0.5</f>
        <v>983.1377102641432</v>
      </c>
      <c r="D16" s="28">
        <f t="shared" si="0"/>
        <v>979.7958971132713</v>
      </c>
      <c r="E16" s="28">
        <f t="shared" si="0"/>
        <v>1000</v>
      </c>
    </row>
    <row r="17" spans="2:5" ht="12">
      <c r="B17" s="52" t="s">
        <v>22</v>
      </c>
      <c r="C17" s="28">
        <f t="shared" si="0"/>
        <v>918.4575695992996</v>
      </c>
      <c r="D17" s="28">
        <f t="shared" si="0"/>
        <v>979.7958971132713</v>
      </c>
      <c r="E17" s="28">
        <f t="shared" si="0"/>
        <v>500</v>
      </c>
    </row>
    <row r="19" spans="2:5" ht="12">
      <c r="B19" s="52" t="s">
        <v>8</v>
      </c>
      <c r="C19" s="5">
        <f>C16*(1-C6)+C6*C17</f>
        <v>979.903703230901</v>
      </c>
      <c r="D19" s="5">
        <f>D16*(1-D6)+D6*D17</f>
        <v>979.7958971132713</v>
      </c>
      <c r="E19" s="5">
        <f>E16*(1-E6)+E6*E17</f>
        <v>975</v>
      </c>
    </row>
    <row r="20" spans="2:5" ht="12">
      <c r="B20" s="52" t="s">
        <v>23</v>
      </c>
      <c r="C20" s="4">
        <f>C19^2</f>
        <v>960211.2676056337</v>
      </c>
      <c r="D20" s="4">
        <f>D19^2</f>
        <v>960000.0000000001</v>
      </c>
      <c r="E20" s="4">
        <f>E19^2</f>
        <v>950625</v>
      </c>
    </row>
    <row r="24" ht="12">
      <c r="G24" s="24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61"/>
  <sheetViews>
    <sheetView workbookViewId="0" topLeftCell="A1">
      <selection activeCell="D46" sqref="D46"/>
    </sheetView>
  </sheetViews>
  <sheetFormatPr defaultColWidth="9.00390625" defaultRowHeight="12"/>
  <cols>
    <col min="1" max="1" width="4.75390625" style="0" customWidth="1"/>
    <col min="2" max="4" width="11.375" style="0" customWidth="1"/>
    <col min="5" max="6" width="14.875" style="0" customWidth="1"/>
    <col min="7" max="7" width="13.75390625" style="0" bestFit="1" customWidth="1"/>
    <col min="8" max="16384" width="11.375" style="0" customWidth="1"/>
  </cols>
  <sheetData>
    <row r="4" ht="12">
      <c r="B4" s="50" t="s">
        <v>27</v>
      </c>
    </row>
    <row r="5" spans="5:7" ht="12">
      <c r="E5" s="50" t="s">
        <v>29</v>
      </c>
      <c r="F5" s="50" t="s">
        <v>29</v>
      </c>
      <c r="G5" s="50" t="s">
        <v>29</v>
      </c>
    </row>
    <row r="6" spans="3:7" ht="12">
      <c r="C6" s="50" t="s">
        <v>26</v>
      </c>
      <c r="D6" s="50" t="s">
        <v>4</v>
      </c>
      <c r="E6" s="29">
        <v>500000</v>
      </c>
      <c r="F6" s="1">
        <v>1000000</v>
      </c>
      <c r="G6" s="1">
        <v>0</v>
      </c>
    </row>
    <row r="7" spans="2:7" ht="12">
      <c r="B7" s="50" t="s">
        <v>0</v>
      </c>
      <c r="C7" s="2">
        <v>50000</v>
      </c>
      <c r="D7">
        <v>1</v>
      </c>
      <c r="E7" s="30">
        <f>E$6+$C7</f>
        <v>550000</v>
      </c>
      <c r="F7" s="31">
        <f>F$6+$C7</f>
        <v>1050000</v>
      </c>
      <c r="G7" s="32">
        <f>G$6+$C7</f>
        <v>50000</v>
      </c>
    </row>
    <row r="8" spans="5:7" ht="12">
      <c r="E8" s="33"/>
      <c r="F8" s="34"/>
      <c r="G8" s="35"/>
    </row>
    <row r="9" spans="2:7" ht="12">
      <c r="B9" s="50" t="s">
        <v>24</v>
      </c>
      <c r="C9" s="2">
        <v>100000</v>
      </c>
      <c r="D9">
        <v>0.8</v>
      </c>
      <c r="E9" s="33">
        <f aca="true" t="shared" si="0" ref="E9:G13">E$6+$C9</f>
        <v>600000</v>
      </c>
      <c r="F9" s="34">
        <f t="shared" si="0"/>
        <v>1100000</v>
      </c>
      <c r="G9" s="35">
        <f t="shared" si="0"/>
        <v>100000</v>
      </c>
    </row>
    <row r="10" spans="3:7" ht="12">
      <c r="C10">
        <v>0</v>
      </c>
      <c r="D10">
        <v>0.2</v>
      </c>
      <c r="E10" s="33">
        <f t="shared" si="0"/>
        <v>500000</v>
      </c>
      <c r="F10" s="34">
        <f t="shared" si="0"/>
        <v>1000000</v>
      </c>
      <c r="G10" s="35">
        <f t="shared" si="0"/>
        <v>0</v>
      </c>
    </row>
    <row r="11" spans="5:7" ht="12">
      <c r="E11" s="33"/>
      <c r="F11" s="34"/>
      <c r="G11" s="35"/>
    </row>
    <row r="12" spans="2:7" ht="12">
      <c r="B12" s="50" t="s">
        <v>2</v>
      </c>
      <c r="C12" s="2">
        <v>200000</v>
      </c>
      <c r="D12">
        <v>0.7</v>
      </c>
      <c r="E12" s="33">
        <f t="shared" si="0"/>
        <v>700000</v>
      </c>
      <c r="F12" s="34">
        <f t="shared" si="0"/>
        <v>1200000</v>
      </c>
      <c r="G12" s="35">
        <f t="shared" si="0"/>
        <v>200000</v>
      </c>
    </row>
    <row r="13" spans="3:7" ht="12">
      <c r="C13">
        <v>0</v>
      </c>
      <c r="D13">
        <v>0.3</v>
      </c>
      <c r="E13" s="36">
        <f t="shared" si="0"/>
        <v>500000</v>
      </c>
      <c r="F13" s="37">
        <f t="shared" si="0"/>
        <v>1000000</v>
      </c>
      <c r="G13" s="38">
        <f t="shared" si="0"/>
        <v>0</v>
      </c>
    </row>
    <row r="15" spans="4:7" ht="12">
      <c r="D15" s="50" t="s">
        <v>25</v>
      </c>
      <c r="E15" s="39">
        <f>-EXP(-0.00002*E7)</f>
        <v>-1.670170079024563E-05</v>
      </c>
      <c r="F15" s="40">
        <f>-EXP(-0.00002*F7)</f>
        <v>-7.582560427911907E-10</v>
      </c>
      <c r="G15" s="41">
        <f>-EXP(-0.00002*G7)</f>
        <v>-0.36787944117144233</v>
      </c>
    </row>
    <row r="16" spans="5:7" ht="12">
      <c r="E16" s="42"/>
      <c r="F16" s="43"/>
      <c r="G16" s="44"/>
    </row>
    <row r="17" spans="5:7" ht="12">
      <c r="E17" s="42">
        <f aca="true" t="shared" si="1" ref="E17:G18">-EXP(-0.00002*E9)</f>
        <v>-6.144212353328199E-06</v>
      </c>
      <c r="F17" s="43">
        <f t="shared" si="1"/>
        <v>-2.789468092868915E-10</v>
      </c>
      <c r="G17" s="44">
        <f t="shared" si="1"/>
        <v>-0.1353352832366127</v>
      </c>
    </row>
    <row r="18" spans="5:7" ht="12">
      <c r="E18" s="42">
        <f t="shared" si="1"/>
        <v>-4.5399929762484854E-05</v>
      </c>
      <c r="F18" s="43">
        <f t="shared" si="1"/>
        <v>-2.061153622438558E-09</v>
      </c>
      <c r="G18" s="44">
        <f t="shared" si="1"/>
        <v>-1</v>
      </c>
    </row>
    <row r="19" spans="5:7" ht="12">
      <c r="E19" s="42"/>
      <c r="F19" s="43"/>
      <c r="G19" s="44"/>
    </row>
    <row r="20" spans="5:7" ht="12">
      <c r="E20" s="42">
        <f aca="true" t="shared" si="2" ref="E20:G21">-EXP(-0.00002*E12)</f>
        <v>-8.315287191035664E-07</v>
      </c>
      <c r="F20" s="43">
        <f t="shared" si="2"/>
        <v>-3.775134544279084E-11</v>
      </c>
      <c r="G20" s="44">
        <f t="shared" si="2"/>
        <v>-0.01831563888873418</v>
      </c>
    </row>
    <row r="21" spans="5:7" ht="12">
      <c r="E21" s="45">
        <f t="shared" si="2"/>
        <v>-4.5399929762484854E-05</v>
      </c>
      <c r="F21" s="46">
        <f t="shared" si="2"/>
        <v>-2.061153622438558E-09</v>
      </c>
      <c r="G21" s="47">
        <f t="shared" si="2"/>
        <v>-1</v>
      </c>
    </row>
    <row r="23" ht="12">
      <c r="D23" s="52" t="s">
        <v>8</v>
      </c>
    </row>
    <row r="24" spans="4:7" ht="12">
      <c r="D24" s="52" t="s">
        <v>0</v>
      </c>
      <c r="E24">
        <f>E15</f>
        <v>-1.670170079024563E-05</v>
      </c>
      <c r="F24">
        <f>F15</f>
        <v>-7.582560427911907E-10</v>
      </c>
      <c r="G24">
        <f>G15</f>
        <v>-0.36787944117144233</v>
      </c>
    </row>
    <row r="25" spans="4:7" ht="12">
      <c r="D25" s="52" t="s">
        <v>24</v>
      </c>
      <c r="E25">
        <f>$D9*E17+$D10*E18</f>
        <v>-1.399535583515953E-05</v>
      </c>
      <c r="F25">
        <f>$D9*F17+$D10*F18</f>
        <v>-6.353881719172248E-10</v>
      </c>
      <c r="G25">
        <f>$D9*G17+$D10*G18</f>
        <v>-0.3082682265892902</v>
      </c>
    </row>
    <row r="26" spans="4:7" ht="12">
      <c r="D26" s="52" t="s">
        <v>2</v>
      </c>
      <c r="E26">
        <f>$D12*E20+$D13*E21</f>
        <v>-1.4202049032117952E-05</v>
      </c>
      <c r="F26">
        <f>$D12*F20+$D13*F21</f>
        <v>-6.447720285415209E-10</v>
      </c>
      <c r="G26">
        <f>$D12*G20+$D13*G21</f>
        <v>-0.3128209472221139</v>
      </c>
    </row>
    <row r="28" ht="12">
      <c r="D28" s="52" t="s">
        <v>23</v>
      </c>
    </row>
    <row r="29" spans="4:7" ht="12">
      <c r="D29" s="52" t="s">
        <v>0</v>
      </c>
      <c r="E29" s="3">
        <f>-LN(-E24)/0.00002</f>
        <v>550000</v>
      </c>
      <c r="F29" s="3">
        <f>-LN(-F24)/0.00002</f>
        <v>1050000</v>
      </c>
      <c r="G29" s="3">
        <f>-LN(-G24)/0.00002</f>
        <v>49999.99999999999</v>
      </c>
    </row>
    <row r="30" spans="4:7" ht="12">
      <c r="D30" s="52" t="s">
        <v>24</v>
      </c>
      <c r="E30" s="3">
        <f aca="true" t="shared" si="3" ref="E30:G31">-LN(-E25)/0.00002</f>
        <v>558839.2504721154</v>
      </c>
      <c r="F30" s="3">
        <f t="shared" si="3"/>
        <v>1058839.2504721154</v>
      </c>
      <c r="G30" s="3">
        <f t="shared" si="3"/>
        <v>58839.25047211543</v>
      </c>
    </row>
    <row r="31" spans="4:7" ht="12">
      <c r="D31" s="52" t="s">
        <v>2</v>
      </c>
      <c r="E31" s="3">
        <f t="shared" si="3"/>
        <v>558106.2152865272</v>
      </c>
      <c r="F31" s="3">
        <f t="shared" si="3"/>
        <v>1058106.215286527</v>
      </c>
      <c r="G31" s="3">
        <f t="shared" si="3"/>
        <v>58106.21528652719</v>
      </c>
    </row>
    <row r="34" ht="12">
      <c r="B34" s="50" t="s">
        <v>28</v>
      </c>
    </row>
    <row r="35" spans="5:7" ht="12">
      <c r="E35" s="50" t="s">
        <v>29</v>
      </c>
      <c r="F35" s="50" t="s">
        <v>29</v>
      </c>
      <c r="G35" s="50" t="s">
        <v>29</v>
      </c>
    </row>
    <row r="36" spans="3:7" ht="12">
      <c r="C36" s="50" t="s">
        <v>26</v>
      </c>
      <c r="D36" s="50" t="s">
        <v>4</v>
      </c>
      <c r="E36" s="29">
        <v>500000</v>
      </c>
      <c r="F36" s="1">
        <v>1000000</v>
      </c>
      <c r="G36" s="1">
        <v>0</v>
      </c>
    </row>
    <row r="37" spans="2:7" ht="12">
      <c r="B37" s="50" t="s">
        <v>0</v>
      </c>
      <c r="C37" s="2">
        <v>50000</v>
      </c>
      <c r="D37">
        <v>1</v>
      </c>
      <c r="E37" s="30">
        <f>E$6+$C37</f>
        <v>550000</v>
      </c>
      <c r="F37" s="31">
        <f>F$6+$C37</f>
        <v>1050000</v>
      </c>
      <c r="G37" s="32">
        <f>G$6+$C37</f>
        <v>50000</v>
      </c>
    </row>
    <row r="38" spans="5:7" ht="12">
      <c r="E38" s="33"/>
      <c r="F38" s="34"/>
      <c r="G38" s="35"/>
    </row>
    <row r="39" spans="2:7" ht="12">
      <c r="B39" s="50" t="s">
        <v>24</v>
      </c>
      <c r="C39" s="2">
        <v>100000</v>
      </c>
      <c r="D39">
        <v>0.8</v>
      </c>
      <c r="E39" s="33">
        <f aca="true" t="shared" si="4" ref="E39:G43">E$6+$C39</f>
        <v>600000</v>
      </c>
      <c r="F39" s="34">
        <f t="shared" si="4"/>
        <v>1100000</v>
      </c>
      <c r="G39" s="35">
        <f t="shared" si="4"/>
        <v>100000</v>
      </c>
    </row>
    <row r="40" spans="3:7" ht="12">
      <c r="C40">
        <v>0</v>
      </c>
      <c r="D40">
        <v>0.2</v>
      </c>
      <c r="E40" s="33">
        <f t="shared" si="4"/>
        <v>500000</v>
      </c>
      <c r="F40" s="34">
        <f t="shared" si="4"/>
        <v>1000000</v>
      </c>
      <c r="G40" s="35">
        <f t="shared" si="4"/>
        <v>0</v>
      </c>
    </row>
    <row r="41" spans="5:7" ht="12">
      <c r="E41" s="33"/>
      <c r="F41" s="34"/>
      <c r="G41" s="35"/>
    </row>
    <row r="42" spans="2:7" ht="12">
      <c r="B42" s="50" t="s">
        <v>2</v>
      </c>
      <c r="C42" s="2">
        <v>200000</v>
      </c>
      <c r="D42">
        <v>0.7</v>
      </c>
      <c r="E42" s="33">
        <f t="shared" si="4"/>
        <v>700000</v>
      </c>
      <c r="F42" s="34">
        <f t="shared" si="4"/>
        <v>1200000</v>
      </c>
      <c r="G42" s="35">
        <f t="shared" si="4"/>
        <v>200000</v>
      </c>
    </row>
    <row r="43" spans="3:7" ht="12">
      <c r="C43">
        <v>0</v>
      </c>
      <c r="D43">
        <v>0.3</v>
      </c>
      <c r="E43" s="36">
        <f t="shared" si="4"/>
        <v>500000</v>
      </c>
      <c r="F43" s="37">
        <f t="shared" si="4"/>
        <v>1000000</v>
      </c>
      <c r="G43" s="38">
        <f t="shared" si="4"/>
        <v>0</v>
      </c>
    </row>
    <row r="45" spans="4:7" ht="12">
      <c r="D45" s="50" t="s">
        <v>25</v>
      </c>
      <c r="E45" s="48">
        <f>100-2*EXP(-0.00002*E37)</f>
        <v>99.99996659659843</v>
      </c>
      <c r="F45" s="48">
        <f>100-2*EXP(-0.00002*F37)</f>
        <v>99.99999999848349</v>
      </c>
      <c r="G45" s="48">
        <f>100-2*EXP(-0.00002*G37)</f>
        <v>99.26424111765712</v>
      </c>
    </row>
    <row r="46" spans="5:7" ht="12">
      <c r="E46" s="48"/>
      <c r="F46" s="48"/>
      <c r="G46" s="48"/>
    </row>
    <row r="47" spans="5:7" ht="12">
      <c r="E47" s="48">
        <f aca="true" t="shared" si="5" ref="E47:G48">100-2*EXP(-0.00002*E39)</f>
        <v>99.99998771157529</v>
      </c>
      <c r="F47" s="48">
        <f t="shared" si="5"/>
        <v>99.99999999944211</v>
      </c>
      <c r="G47" s="48">
        <f t="shared" si="5"/>
        <v>99.72932943352677</v>
      </c>
    </row>
    <row r="48" spans="5:7" ht="12">
      <c r="E48" s="48">
        <f t="shared" si="5"/>
        <v>99.99990920014048</v>
      </c>
      <c r="F48" s="48">
        <f t="shared" si="5"/>
        <v>99.99999999587769</v>
      </c>
      <c r="G48" s="48">
        <f t="shared" si="5"/>
        <v>98</v>
      </c>
    </row>
    <row r="49" spans="5:7" ht="12">
      <c r="E49" s="48"/>
      <c r="F49" s="48"/>
      <c r="G49" s="48"/>
    </row>
    <row r="50" spans="5:7" ht="12">
      <c r="E50" s="48">
        <f aca="true" t="shared" si="6" ref="E50:G51">100-2*EXP(-0.00002*E42)</f>
        <v>99.99999833694257</v>
      </c>
      <c r="F50" s="48">
        <f t="shared" si="6"/>
        <v>99.9999999999245</v>
      </c>
      <c r="G50" s="48">
        <f t="shared" si="6"/>
        <v>99.96336872222253</v>
      </c>
    </row>
    <row r="51" spans="5:7" ht="12">
      <c r="E51" s="48">
        <f t="shared" si="6"/>
        <v>99.99990920014048</v>
      </c>
      <c r="F51" s="48">
        <f t="shared" si="6"/>
        <v>99.99999999587769</v>
      </c>
      <c r="G51" s="48">
        <f t="shared" si="6"/>
        <v>98</v>
      </c>
    </row>
    <row r="53" ht="12">
      <c r="D53" s="52" t="s">
        <v>8</v>
      </c>
    </row>
    <row r="54" spans="4:7" ht="12">
      <c r="D54" s="52" t="s">
        <v>0</v>
      </c>
      <c r="E54" s="49">
        <f>E45</f>
        <v>99.99996659659843</v>
      </c>
      <c r="F54" s="49">
        <f>F45</f>
        <v>99.99999999848349</v>
      </c>
      <c r="G54" s="49">
        <f>G45</f>
        <v>99.26424111765712</v>
      </c>
    </row>
    <row r="55" spans="4:7" ht="12">
      <c r="D55" s="52" t="s">
        <v>24</v>
      </c>
      <c r="E55" s="49">
        <f>$D39*E47+$D40*E48</f>
        <v>99.99997200928833</v>
      </c>
      <c r="F55" s="49">
        <f>$D39*F47+$D40*F48</f>
        <v>99.99999999872924</v>
      </c>
      <c r="G55" s="49">
        <f>$D39*G47+$D40*G48</f>
        <v>99.38346354682142</v>
      </c>
    </row>
    <row r="56" spans="4:7" ht="12">
      <c r="D56" s="52" t="s">
        <v>2</v>
      </c>
      <c r="E56" s="49">
        <f>$D42*E50+$D43*E51</f>
        <v>99.99997159590194</v>
      </c>
      <c r="F56" s="49">
        <f>$D42*F50+$D43*F51</f>
        <v>99.99999999871045</v>
      </c>
      <c r="G56" s="49">
        <f>$D42*G50+$D43*G51</f>
        <v>99.37435810555576</v>
      </c>
    </row>
    <row r="58" ht="12">
      <c r="D58" s="52" t="s">
        <v>9</v>
      </c>
    </row>
    <row r="59" spans="4:7" ht="12">
      <c r="D59" s="52" t="s">
        <v>0</v>
      </c>
      <c r="E59" s="3">
        <f>-LN((100-E54)/2)/0.00002</f>
        <v>550000.0000102395</v>
      </c>
      <c r="F59" s="3">
        <f>-LN((100-F54)/2)/0.00002</f>
        <v>1050000.023891988</v>
      </c>
      <c r="G59" s="3">
        <f>-LN((100-G54)/2)/0.00002</f>
        <v>50000.000000000415</v>
      </c>
    </row>
    <row r="60" spans="4:7" ht="12">
      <c r="D60" s="52" t="s">
        <v>24</v>
      </c>
      <c r="E60" s="3">
        <f aca="true" t="shared" si="7" ref="E60:G61">-LN((100-E55)/2)/0.00002</f>
        <v>558839.2504690549</v>
      </c>
      <c r="F60" s="3">
        <f t="shared" si="7"/>
        <v>1058839.7735209295</v>
      </c>
      <c r="G60" s="3">
        <f t="shared" si="7"/>
        <v>58839.25047211525</v>
      </c>
    </row>
    <row r="61" spans="4:7" ht="12">
      <c r="D61" s="52" t="s">
        <v>2</v>
      </c>
      <c r="E61" s="3">
        <f t="shared" si="7"/>
        <v>558106.215293519</v>
      </c>
      <c r="F61" s="3">
        <f t="shared" si="7"/>
        <v>1058105.9926039274</v>
      </c>
      <c r="G61" s="3">
        <f t="shared" si="7"/>
        <v>58106.21528652597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Yukiharu-Kurono</cp:lastModifiedBy>
  <cp:lastPrinted>2001-01-02T18:09:12Z</cp:lastPrinted>
  <dcterms:created xsi:type="dcterms:W3CDTF">2001-01-02T17:00:11Z</dcterms:created>
  <dcterms:modified xsi:type="dcterms:W3CDTF">2009-02-19T03:01:11Z</dcterms:modified>
  <cp:category/>
  <cp:version/>
  <cp:contentType/>
  <cp:contentStatus/>
</cp:coreProperties>
</file>